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BSQRT" sheetId="1" r:id="rId1"/>
    <sheet name="state equity" sheetId="2" r:id="rId2"/>
    <sheet name="PLQRT" sheetId="3" r:id="rId3"/>
    <sheet name="cashflowqrt" sheetId="4" r:id="rId4"/>
  </sheet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<sst xmlns="http://schemas.openxmlformats.org/spreadsheetml/2006/main" count="154" uniqueCount="119">
  <si>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</si>
  <si>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</si>
  <si>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</si>
  <si>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</si>
  <si>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</si>
  <si>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</si>
  <si>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</si>
  <si>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</si>
  <si>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</si>
  <si>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</si>
  <si>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</si>
  <si>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</si>
  <si>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</si>
  <si>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</si>
  <si>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</si>
  <si>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</si>
  <si>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</si>
  <si>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</si>
  <si>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</si>
  <si>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</si>
  <si>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</si>
  <si>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</si>
  <si>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</si>
  <si>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</si>
  <si>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</si>
  <si>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</si>
  <si>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</si>
  <si>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</si>
  <si>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</si>
  <si>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</si>
  <si>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</si>
  <si>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</si>
  <si>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</si>
  <si>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</si>
  <si>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</si>
  <si>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</si>
  <si>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</si>
  <si>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</si>
  <si>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</si>
  <si>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</si>
  <si>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</si>
  <si>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</si>
  <si>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</si>
  <si>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</si>
  <si>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</si>
  <si>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</si>
  <si>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</si>
  <si>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</si>
  <si>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</si>
  <si>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</si>
  <si>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</si>
  <si>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</si>
  <si>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</si>
  <si>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</si>
  <si>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</si>
  <si>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</si>
  <si>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</si>
  <si>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</si>
  <si>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</si>
  <si>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</si>
  <si>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</si>
  <si>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</si>
  <si>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</si>
  <si>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</si>
  <si>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</si>
  <si>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</si>
  <si>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</si>
  <si>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</si>
  <si>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</si>
  <si>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</si>
  <si>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</si>
  <si>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</si>
  <si>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Non-cash items</t>
  </si>
  <si>
    <t>2002</t>
  </si>
  <si>
    <t>2003</t>
  </si>
  <si>
    <t>Reclamation in progress, at cost</t>
  </si>
  <si>
    <t>Deferred taxation</t>
  </si>
  <si>
    <t>Tax recoverable</t>
  </si>
  <si>
    <t>Private placement</t>
  </si>
  <si>
    <t>Net profit for the period</t>
  </si>
  <si>
    <t>Condensed Consolidated Income Statement</t>
  </si>
  <si>
    <t>deducting minority interests</t>
  </si>
  <si>
    <t xml:space="preserve">The Condensed Consolidated Balance Sheet should be read in conjunction with the Annual Financial </t>
  </si>
  <si>
    <t>Profit after income tax before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</si>
  <si>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</si>
  <si>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</si>
  <si>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</si>
  <si>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</si>
  <si>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Condensed Consolidated Balance Sheet</t>
  </si>
  <si>
    <t>Add : minority interests</t>
  </si>
  <si>
    <t>Deferred tax assets</t>
  </si>
  <si>
    <t>Balance at 1 January 2003</t>
  </si>
  <si>
    <t>Operating profit before changes in working capital</t>
  </si>
  <si>
    <t>ended</t>
  </si>
  <si>
    <t xml:space="preserve">ended </t>
  </si>
  <si>
    <t>31 December 2003</t>
  </si>
  <si>
    <t>Interest received</t>
  </si>
  <si>
    <t>Net cash used in investing activities</t>
  </si>
  <si>
    <t>Report for the year ended 31 December 2003</t>
  </si>
  <si>
    <t>Balance at 1 January 2004</t>
  </si>
  <si>
    <t>2004</t>
  </si>
  <si>
    <t>ended 31 December 2003</t>
  </si>
  <si>
    <t>Financial Report for the year ended 31 December 2003</t>
  </si>
  <si>
    <t>Net cash (used in)/generated from financing activities</t>
  </si>
  <si>
    <t>Net cash used in operating activities</t>
  </si>
  <si>
    <t>As previously reported</t>
  </si>
  <si>
    <t>Prior year adjustment</t>
  </si>
  <si>
    <t>As at 30 September 2004</t>
  </si>
  <si>
    <t>30 September 2004</t>
  </si>
  <si>
    <t>For the nine months ended 30 September 2004</t>
  </si>
  <si>
    <t>9 months ended</t>
  </si>
  <si>
    <t>30 September 2003</t>
  </si>
  <si>
    <t xml:space="preserve">For the third quarter and nine months ended 30 September 2004 </t>
  </si>
  <si>
    <t>30 September</t>
  </si>
  <si>
    <t>9 months</t>
  </si>
  <si>
    <t xml:space="preserve">9 months </t>
  </si>
  <si>
    <t>Balance at 30 September 2004</t>
  </si>
  <si>
    <t>Balance at 30 September 2003</t>
  </si>
  <si>
    <t>Dividend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</si>
</sst>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D3" sqref="D3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88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107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108</v>
      </c>
      <c r="E6" s="36"/>
      <c r="F6" s="40" t="s">
        <v>95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v>39334870</v>
      </c>
      <c r="E9" s="18"/>
      <c r="F9" s="17">
        <v>37234898</v>
      </c>
      <c r="G9" s="30"/>
    </row>
    <row r="10" spans="1:7" ht="15" customHeight="1">
      <c r="A10" s="3" t="s">
        <v>25</v>
      </c>
      <c r="B10" s="2"/>
      <c r="D10" s="17">
        <v>27835706</v>
      </c>
      <c r="E10" s="18"/>
      <c r="F10" s="17">
        <v>29588558</v>
      </c>
      <c r="G10" s="30"/>
    </row>
    <row r="11" spans="1:7" ht="15" customHeight="1">
      <c r="A11" s="3" t="s">
        <v>75</v>
      </c>
      <c r="B11" s="2"/>
      <c r="D11" s="17">
        <v>21749683</v>
      </c>
      <c r="E11" s="18"/>
      <c r="F11" s="17">
        <v>13760814</v>
      </c>
      <c r="G11" s="30"/>
    </row>
    <row r="12" spans="1:7" ht="15" customHeight="1">
      <c r="A12" s="3" t="s">
        <v>10</v>
      </c>
      <c r="B12" s="2"/>
      <c r="D12" s="17">
        <v>18285537</v>
      </c>
      <c r="E12" s="18"/>
      <c r="F12" s="17">
        <v>18033709</v>
      </c>
      <c r="G12" s="30"/>
    </row>
    <row r="13" spans="1:7" ht="15" customHeight="1">
      <c r="A13" s="3" t="s">
        <v>24</v>
      </c>
      <c r="B13" s="2"/>
      <c r="D13" s="17">
        <v>33072</v>
      </c>
      <c r="E13" s="18"/>
      <c r="F13" s="17">
        <v>1031072</v>
      </c>
      <c r="G13" s="30"/>
    </row>
    <row r="14" spans="1:7" ht="15" customHeight="1">
      <c r="A14" s="3" t="s">
        <v>26</v>
      </c>
      <c r="B14" s="2"/>
      <c r="D14" s="17">
        <v>2854058</v>
      </c>
      <c r="E14" s="18"/>
      <c r="F14" s="17">
        <v>2624139</v>
      </c>
      <c r="G14" s="30"/>
    </row>
    <row r="15" spans="1:7" ht="15" customHeight="1">
      <c r="A15" s="3" t="s">
        <v>90</v>
      </c>
      <c r="B15" s="2"/>
      <c r="D15" s="17">
        <v>16253</v>
      </c>
      <c r="E15" s="18"/>
      <c r="F15" s="17">
        <v>11850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v>7581927</v>
      </c>
      <c r="E18" s="18"/>
      <c r="F18" s="17">
        <v>6746136</v>
      </c>
      <c r="G18" s="30"/>
    </row>
    <row r="19" spans="2:7" ht="15" customHeight="1">
      <c r="B19" s="1" t="s">
        <v>15</v>
      </c>
      <c r="D19" s="17">
        <v>104216456</v>
      </c>
      <c r="E19" s="18"/>
      <c r="F19" s="17">
        <v>90085685</v>
      </c>
      <c r="G19" s="30"/>
    </row>
    <row r="20" spans="2:7" ht="15" customHeight="1">
      <c r="B20" s="1" t="s">
        <v>8</v>
      </c>
      <c r="D20" s="17">
        <v>7758803</v>
      </c>
      <c r="E20" s="18"/>
      <c r="F20" s="17">
        <v>18273467</v>
      </c>
      <c r="G20" s="30"/>
    </row>
    <row r="21" spans="2:7" ht="15" customHeight="1">
      <c r="B21" s="1" t="s">
        <v>20</v>
      </c>
      <c r="D21" s="17">
        <v>2330862</v>
      </c>
      <c r="E21" s="18"/>
      <c r="F21" s="17">
        <v>1985371</v>
      </c>
      <c r="G21" s="30"/>
    </row>
    <row r="22" spans="2:7" ht="15" customHeight="1">
      <c r="B22" s="1" t="s">
        <v>77</v>
      </c>
      <c r="D22" s="17">
        <v>3541318</v>
      </c>
      <c r="E22" s="18"/>
      <c r="F22" s="17">
        <v>2762809</v>
      </c>
      <c r="G22" s="30"/>
    </row>
    <row r="23" spans="2:7" ht="15" customHeight="1">
      <c r="B23" s="1" t="s">
        <v>21</v>
      </c>
      <c r="D23" s="17">
        <v>27724206</v>
      </c>
      <c r="E23" s="18"/>
      <c r="F23" s="17">
        <v>26490861</v>
      </c>
      <c r="G23" s="30"/>
    </row>
    <row r="24" spans="2:7" ht="15" customHeight="1">
      <c r="B24" s="1" t="s">
        <v>22</v>
      </c>
      <c r="D24" s="17">
        <v>1064381</v>
      </c>
      <c r="E24" s="18"/>
      <c r="F24" s="17">
        <v>6402447</v>
      </c>
      <c r="G24" s="30"/>
    </row>
    <row r="25" spans="2:7" ht="15" customHeight="1">
      <c r="B25" s="2"/>
      <c r="D25" s="32">
        <f>SUM(D18:D24)</f>
        <v>154217953</v>
      </c>
      <c r="E25" s="18"/>
      <c r="F25" s="32">
        <f>SUM(F18:F24)</f>
        <v>152746776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v>22307155</v>
      </c>
      <c r="E27" s="18"/>
      <c r="F27" s="17">
        <v>30981708</v>
      </c>
      <c r="G27" s="30"/>
    </row>
    <row r="28" spans="2:7" ht="15" customHeight="1">
      <c r="B28" s="3" t="s">
        <v>17</v>
      </c>
      <c r="D28" s="17">
        <v>16694811</v>
      </c>
      <c r="E28" s="18"/>
      <c r="F28" s="17">
        <v>19776642</v>
      </c>
      <c r="G28" s="30"/>
    </row>
    <row r="29" spans="2:7" ht="15" customHeight="1">
      <c r="B29" s="3" t="s">
        <v>6</v>
      </c>
      <c r="D29" s="17">
        <f>27193699+1942523</f>
        <v>29136222</v>
      </c>
      <c r="E29" s="18"/>
      <c r="F29" s="17">
        <v>8965909</v>
      </c>
      <c r="G29" s="30"/>
    </row>
    <row r="30" spans="2:7" ht="15" customHeight="1">
      <c r="B30" s="3" t="s">
        <v>5</v>
      </c>
      <c r="D30" s="17">
        <v>316</v>
      </c>
      <c r="E30" s="18"/>
      <c r="F30" s="17">
        <v>378308</v>
      </c>
      <c r="G30" s="30"/>
    </row>
    <row r="31" spans="2:7" ht="15" customHeight="1">
      <c r="B31" s="3" t="s">
        <v>23</v>
      </c>
      <c r="D31" s="17">
        <v>19356182</v>
      </c>
      <c r="E31" s="18"/>
      <c r="F31" s="17">
        <v>18591381</v>
      </c>
      <c r="G31" s="30"/>
    </row>
    <row r="32" spans="2:7" ht="15" customHeight="1">
      <c r="B32" s="2"/>
      <c r="D32" s="32">
        <f>SUM(D27:D31)</f>
        <v>87494686</v>
      </c>
      <c r="E32" s="18"/>
      <c r="F32" s="32">
        <f>SUM(F27:F31)</f>
        <v>78693948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66723267</v>
      </c>
      <c r="E34" s="18"/>
      <c r="F34" s="17">
        <f>+F25-F32</f>
        <v>74052828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176832446</v>
      </c>
      <c r="E36" s="18"/>
      <c r="F36" s="31">
        <f>+F9+F12+F14+F34+F10+F13+F11+F15</f>
        <v>176337868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v>92699600</v>
      </c>
      <c r="E40" s="18"/>
      <c r="F40" s="17">
        <v>92699600</v>
      </c>
      <c r="G40" s="30"/>
    </row>
    <row r="41" spans="1:7" ht="15" customHeight="1">
      <c r="A41" s="3" t="s">
        <v>3</v>
      </c>
      <c r="B41" s="2"/>
      <c r="D41" s="67">
        <f>+'state equity'!F19+'state equity'!H19+'state equity'!J19</f>
        <v>82371952</v>
      </c>
      <c r="E41" s="18"/>
      <c r="F41" s="67">
        <v>80317388</v>
      </c>
      <c r="G41" s="30"/>
    </row>
    <row r="42" spans="2:7" ht="15" customHeight="1">
      <c r="B42" s="2"/>
      <c r="D42" s="25">
        <f>SUM(D40:D41)</f>
        <v>175071552</v>
      </c>
      <c r="E42" s="18"/>
      <c r="F42" s="25">
        <f>SUM(F40:F41)</f>
        <v>173016988</v>
      </c>
      <c r="G42" s="30"/>
    </row>
    <row r="43" spans="2:7" ht="15" customHeight="1">
      <c r="B43" s="2"/>
      <c r="D43" s="25"/>
      <c r="E43" s="18"/>
      <c r="F43" s="25"/>
      <c r="G43" s="30"/>
    </row>
    <row r="44" spans="1:7" ht="15" customHeight="1">
      <c r="A44" s="3" t="s">
        <v>2</v>
      </c>
      <c r="B44" s="2"/>
      <c r="D44" s="67">
        <v>706943</v>
      </c>
      <c r="E44" s="18"/>
      <c r="F44" s="67">
        <v>711851</v>
      </c>
      <c r="G44" s="30"/>
    </row>
    <row r="45" spans="2:7" ht="15" customHeight="1">
      <c r="B45" s="2"/>
      <c r="D45" s="17">
        <f>SUM(D42:D44)</f>
        <v>175778495</v>
      </c>
      <c r="E45" s="18"/>
      <c r="F45" s="17">
        <f>SUM(F42:F44)</f>
        <v>173728839</v>
      </c>
      <c r="G45" s="30"/>
    </row>
    <row r="46" spans="1:7" ht="15" customHeight="1">
      <c r="A46" s="3" t="s">
        <v>1</v>
      </c>
      <c r="B46" s="2"/>
      <c r="D46" s="17">
        <v>43261</v>
      </c>
      <c r="E46" s="18"/>
      <c r="F46" s="17">
        <v>1342288</v>
      </c>
      <c r="G46" s="30"/>
    </row>
    <row r="47" spans="1:7" ht="15" customHeight="1">
      <c r="A47" s="3" t="s">
        <v>76</v>
      </c>
      <c r="B47" s="2"/>
      <c r="D47" s="17">
        <v>1010690</v>
      </c>
      <c r="E47" s="18"/>
      <c r="F47" s="17">
        <v>1266741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176832446</v>
      </c>
      <c r="E49" s="18"/>
      <c r="F49" s="31">
        <f>SUM(F45:F48)</f>
        <v>176337868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1.8885901557288274</v>
      </c>
      <c r="E51" s="64"/>
      <c r="F51" s="65">
        <f>+F42/F40</f>
        <v>1.8664264786471572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82</v>
      </c>
      <c r="D53" s="17"/>
      <c r="E53" s="17"/>
      <c r="F53" s="17"/>
    </row>
    <row r="54" spans="1:6" ht="15" customHeight="1">
      <c r="A54" s="3" t="s">
        <v>98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1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5"/>
  <sheetViews>
    <sheetView workbookViewId="0" topLeftCell="A13">
      <selection activeCell="M33" sqref="M33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10.5" style="0" customWidth="1"/>
    <col min="4" max="4" width="15.33203125" style="0" customWidth="1"/>
    <col min="5" max="5" width="2.33203125" style="0" customWidth="1"/>
    <col min="6" max="6" width="13.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3.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109</v>
      </c>
    </row>
    <row r="6" s="3" customFormat="1" ht="15" customHeight="1"/>
    <row r="7" spans="6:10" s="29" customFormat="1" ht="15" customHeight="1">
      <c r="F7" s="72" t="s">
        <v>61</v>
      </c>
      <c r="G7" s="72"/>
      <c r="H7" s="72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110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108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99</v>
      </c>
      <c r="D15" s="17">
        <v>92699600</v>
      </c>
      <c r="E15" s="17"/>
      <c r="F15" s="17">
        <v>8757596</v>
      </c>
      <c r="G15" s="17"/>
      <c r="H15" s="17">
        <v>1413040</v>
      </c>
      <c r="I15" s="17"/>
      <c r="J15" s="17">
        <v>70146752</v>
      </c>
      <c r="K15" s="17"/>
      <c r="L15" s="17">
        <f>+D15+F15+H15+J15</f>
        <v>173016988</v>
      </c>
      <c r="M15" s="17"/>
      <c r="N15" s="17"/>
      <c r="O15" s="17"/>
    </row>
    <row r="16" spans="1:15" s="3" customFormat="1" ht="15" customHeight="1">
      <c r="A16" s="3" t="s">
        <v>79</v>
      </c>
      <c r="D16" s="17">
        <v>0</v>
      </c>
      <c r="E16" s="17"/>
      <c r="F16" s="17">
        <v>0</v>
      </c>
      <c r="G16" s="17"/>
      <c r="H16" s="17">
        <v>0</v>
      </c>
      <c r="I16" s="17"/>
      <c r="J16" s="17">
        <f>+PLQRT!F35</f>
        <v>4724312</v>
      </c>
      <c r="K16" s="17"/>
      <c r="L16" s="17">
        <f>SUM(D16:J16)</f>
        <v>4724312</v>
      </c>
      <c r="M16" s="17"/>
      <c r="N16" s="17"/>
      <c r="O16" s="17"/>
    </row>
    <row r="17" spans="1:15" s="3" customFormat="1" ht="15" customHeight="1">
      <c r="A17" s="3" t="s">
        <v>118</v>
      </c>
      <c r="D17" s="17"/>
      <c r="E17" s="17"/>
      <c r="F17" s="17"/>
      <c r="G17" s="17"/>
      <c r="H17" s="17"/>
      <c r="I17" s="17"/>
      <c r="J17" s="17">
        <v>-2669748</v>
      </c>
      <c r="K17" s="17"/>
      <c r="L17" s="17">
        <f>SUM(D17:J17)</f>
        <v>-2669748</v>
      </c>
      <c r="M17" s="17"/>
      <c r="N17" s="17"/>
      <c r="O17" s="17"/>
    </row>
    <row r="18" spans="4:15" s="3" customFormat="1" ht="1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3" customFormat="1" ht="15" customHeight="1" thickBot="1">
      <c r="A19" s="7" t="s">
        <v>116</v>
      </c>
      <c r="B19" s="7"/>
      <c r="C19" s="7"/>
      <c r="D19" s="56">
        <f>SUM(D15:D18)</f>
        <v>92699600</v>
      </c>
      <c r="E19" s="56">
        <f aca="true" t="shared" si="0" ref="E19:L19">SUM(E15:E18)</f>
        <v>0</v>
      </c>
      <c r="F19" s="56">
        <f t="shared" si="0"/>
        <v>8757596</v>
      </c>
      <c r="G19" s="56">
        <f t="shared" si="0"/>
        <v>0</v>
      </c>
      <c r="H19" s="56">
        <f t="shared" si="0"/>
        <v>1413040</v>
      </c>
      <c r="I19" s="56">
        <f t="shared" si="0"/>
        <v>0</v>
      </c>
      <c r="J19" s="56">
        <f t="shared" si="0"/>
        <v>72201316</v>
      </c>
      <c r="K19" s="56">
        <f t="shared" si="0"/>
        <v>0</v>
      </c>
      <c r="L19" s="56">
        <f t="shared" si="0"/>
        <v>175071552</v>
      </c>
      <c r="M19" s="17"/>
      <c r="N19" s="17"/>
      <c r="O19" s="17"/>
    </row>
    <row r="20" spans="4:15" s="3" customFormat="1" ht="15" customHeight="1"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4:15" s="3" customFormat="1" ht="15" customHeight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3" customFormat="1" ht="15" customHeight="1">
      <c r="A22" s="29" t="s">
        <v>110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3" customFormat="1" ht="15" customHeight="1">
      <c r="A23" s="68" t="s">
        <v>111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>
      <c r="A24" s="3" t="s">
        <v>91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3" customFormat="1" ht="15" customHeight="1">
      <c r="A25" s="3" t="s">
        <v>105</v>
      </c>
      <c r="D25" s="17">
        <v>82366400</v>
      </c>
      <c r="E25" s="17"/>
      <c r="F25" s="17">
        <v>4197530</v>
      </c>
      <c r="G25" s="17"/>
      <c r="H25" s="17">
        <v>1413040</v>
      </c>
      <c r="I25" s="17"/>
      <c r="J25" s="17">
        <v>61861425</v>
      </c>
      <c r="K25" s="17"/>
      <c r="L25" s="17">
        <f>SUM(D25:J25)</f>
        <v>149838395</v>
      </c>
      <c r="M25" s="17"/>
      <c r="N25" s="17"/>
      <c r="O25" s="17"/>
    </row>
    <row r="26" spans="1:15" s="3" customFormat="1" ht="15" customHeight="1">
      <c r="A26" s="3" t="s">
        <v>106</v>
      </c>
      <c r="D26" s="67">
        <v>0</v>
      </c>
      <c r="E26" s="67"/>
      <c r="F26" s="67">
        <v>0</v>
      </c>
      <c r="G26" s="67"/>
      <c r="H26" s="67">
        <v>0</v>
      </c>
      <c r="I26" s="67"/>
      <c r="J26" s="67">
        <v>-159453</v>
      </c>
      <c r="K26" s="67"/>
      <c r="L26" s="67">
        <f>SUM(D26:J26)</f>
        <v>-159453</v>
      </c>
      <c r="M26" s="17"/>
      <c r="N26" s="17"/>
      <c r="O26" s="17"/>
    </row>
    <row r="27" spans="4:15" s="3" customFormat="1" ht="15" customHeight="1">
      <c r="D27" s="17">
        <f>SUM(D25:D26)</f>
        <v>82366400</v>
      </c>
      <c r="E27" s="17"/>
      <c r="F27" s="17">
        <f>SUM(F25:F26)</f>
        <v>4197530</v>
      </c>
      <c r="G27" s="17"/>
      <c r="H27" s="17">
        <f>SUM(H25:H26)</f>
        <v>1413040</v>
      </c>
      <c r="I27" s="17"/>
      <c r="J27" s="17">
        <f>SUM(J25:J26)</f>
        <v>61701972</v>
      </c>
      <c r="K27" s="17"/>
      <c r="L27" s="17">
        <f>SUM(L25:L26)</f>
        <v>149678942</v>
      </c>
      <c r="M27" s="17"/>
      <c r="N27" s="17"/>
      <c r="O27" s="17"/>
    </row>
    <row r="28" spans="4:15" s="3" customFormat="1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3" customFormat="1" ht="15" customHeight="1">
      <c r="A29" s="3" t="s">
        <v>63</v>
      </c>
      <c r="D29" s="17">
        <v>1978200</v>
      </c>
      <c r="E29" s="17"/>
      <c r="F29" s="17">
        <v>406216</v>
      </c>
      <c r="G29" s="17"/>
      <c r="H29" s="17">
        <v>0</v>
      </c>
      <c r="I29" s="17"/>
      <c r="J29" s="17">
        <v>0</v>
      </c>
      <c r="K29" s="17"/>
      <c r="L29" s="17">
        <f>SUM(D29:J29)</f>
        <v>2384416</v>
      </c>
      <c r="M29" s="17"/>
      <c r="N29" s="17"/>
      <c r="O29" s="17"/>
    </row>
    <row r="30" spans="1:15" s="3" customFormat="1" ht="15" customHeight="1">
      <c r="A30" s="3" t="s">
        <v>78</v>
      </c>
      <c r="D30" s="17">
        <v>3800000</v>
      </c>
      <c r="E30" s="17"/>
      <c r="F30" s="17">
        <v>1102000</v>
      </c>
      <c r="G30" s="17"/>
      <c r="H30" s="17">
        <v>0</v>
      </c>
      <c r="I30" s="17"/>
      <c r="J30" s="17">
        <v>0</v>
      </c>
      <c r="K30" s="17"/>
      <c r="L30" s="17">
        <f>SUM(D30:J30)</f>
        <v>4902000</v>
      </c>
      <c r="M30" s="17"/>
      <c r="N30" s="17"/>
      <c r="O30" s="17"/>
    </row>
    <row r="31" spans="1:15" s="3" customFormat="1" ht="15" customHeight="1">
      <c r="A31" s="3" t="s">
        <v>79</v>
      </c>
      <c r="D31" s="25">
        <v>0</v>
      </c>
      <c r="E31" s="25"/>
      <c r="F31" s="25">
        <v>0</v>
      </c>
      <c r="G31" s="25"/>
      <c r="H31" s="25">
        <v>0</v>
      </c>
      <c r="I31" s="25"/>
      <c r="J31" s="25">
        <v>7363092</v>
      </c>
      <c r="K31" s="25"/>
      <c r="L31" s="25">
        <f>SUM(D31:J31)</f>
        <v>7363092</v>
      </c>
      <c r="M31" s="17"/>
      <c r="N31" s="17"/>
      <c r="O31" s="17"/>
    </row>
    <row r="32" spans="4:15" s="3" customFormat="1" ht="15" customHeight="1">
      <c r="D32" s="67"/>
      <c r="E32" s="67"/>
      <c r="F32" s="67"/>
      <c r="G32" s="67"/>
      <c r="H32" s="67"/>
      <c r="I32" s="67"/>
      <c r="J32" s="67"/>
      <c r="K32" s="67"/>
      <c r="L32" s="67"/>
      <c r="M32" s="17"/>
      <c r="N32" s="17"/>
      <c r="O32" s="17"/>
    </row>
    <row r="33" spans="1:15" s="3" customFormat="1" ht="15" customHeight="1" thickBot="1">
      <c r="A33" s="7" t="s">
        <v>117</v>
      </c>
      <c r="D33" s="69">
        <f>SUM(D27:D32)</f>
        <v>88144600</v>
      </c>
      <c r="E33" s="69">
        <f aca="true" t="shared" si="1" ref="E33:K33">SUM(E25:E31)</f>
        <v>0</v>
      </c>
      <c r="F33" s="69">
        <f>SUM(F27:F32)</f>
        <v>5705746</v>
      </c>
      <c r="G33" s="69">
        <f t="shared" si="1"/>
        <v>0</v>
      </c>
      <c r="H33" s="69">
        <f>SUM(H27:H32)</f>
        <v>1413040</v>
      </c>
      <c r="I33" s="69">
        <f t="shared" si="1"/>
        <v>0</v>
      </c>
      <c r="J33" s="69">
        <f>SUM(J27:J32)</f>
        <v>69065064</v>
      </c>
      <c r="K33" s="69">
        <f t="shared" si="1"/>
        <v>0</v>
      </c>
      <c r="L33" s="69">
        <f>SUM(L27:L32)</f>
        <v>164328450</v>
      </c>
      <c r="M33" s="17"/>
      <c r="N33" s="17"/>
      <c r="O33" s="17"/>
    </row>
    <row r="34" spans="4:15" s="3" customFormat="1" ht="15" customHeight="1"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4:15" s="3" customFormat="1" ht="1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s="3" customFormat="1" ht="15" customHeight="1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3" customFormat="1" ht="15" customHeight="1">
      <c r="A37" s="7" t="s">
        <v>67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3" customFormat="1" ht="15" customHeight="1">
      <c r="A38" s="3" t="s">
        <v>102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4:15" s="3" customFormat="1" ht="1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4:15" s="3" customFormat="1" ht="15" customHeight="1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4:15" s="3" customFormat="1" ht="15" customHeight="1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4:15" s="3" customFormat="1" ht="15" customHeight="1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4:15" s="3" customFormat="1" ht="15" customHeight="1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4:15" s="3" customFormat="1" ht="15" customHeight="1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4:15" s="3" customFormat="1" ht="15" customHeight="1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4:15" s="3" customFormat="1" ht="15" customHeight="1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  <row r="1739" s="3" customFormat="1" ht="15" customHeight="1"/>
  </sheetData>
  <mergeCells count="1">
    <mergeCell ref="F7:H7"/>
  </mergeCells>
  <printOptions/>
  <pageMargins left="0.26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3">
      <selection activeCell="B49" sqref="B49"/>
    </sheetView>
  </sheetViews>
  <sheetFormatPr defaultColWidth="9.33203125" defaultRowHeight="15" customHeight="1"/>
  <cols>
    <col min="1" max="1" width="41" style="3" customWidth="1"/>
    <col min="2" max="2" width="16.33203125" style="3" customWidth="1"/>
    <col min="3" max="3" width="3.83203125" style="3" customWidth="1"/>
    <col min="4" max="4" width="16.332031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6.3320312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80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112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100</v>
      </c>
      <c r="C7" s="49"/>
      <c r="D7" s="41" t="s">
        <v>74</v>
      </c>
      <c r="E7" s="9"/>
      <c r="F7" s="41" t="s">
        <v>100</v>
      </c>
      <c r="G7" s="41"/>
      <c r="H7" s="41" t="s">
        <v>74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114</v>
      </c>
      <c r="G8" s="51"/>
      <c r="H8" s="37" t="s">
        <v>114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113</v>
      </c>
      <c r="C10" s="42"/>
      <c r="D10" s="50" t="s">
        <v>113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v>29328905</v>
      </c>
      <c r="C13" s="16"/>
      <c r="D13" s="23">
        <v>53576986</v>
      </c>
      <c r="E13" s="16"/>
      <c r="F13" s="23">
        <f>82487794+B13</f>
        <v>111816699</v>
      </c>
      <c r="G13" s="17"/>
      <c r="H13" s="23">
        <v>158077419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v>396035</v>
      </c>
      <c r="C17" s="16"/>
      <c r="D17" s="23">
        <v>171218</v>
      </c>
      <c r="E17" s="16"/>
      <c r="F17" s="23">
        <f>2730795+B17</f>
        <v>3126830</v>
      </c>
      <c r="G17" s="17"/>
      <c r="H17" s="23">
        <v>3335116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v>2016787</v>
      </c>
      <c r="C19" s="16"/>
      <c r="D19" s="24">
        <v>3152529</v>
      </c>
      <c r="E19" s="16"/>
      <c r="F19" s="16">
        <f>4118485+B19</f>
        <v>6135272</v>
      </c>
      <c r="G19" s="17"/>
      <c r="H19" s="24">
        <v>10240714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v>-296087</v>
      </c>
      <c r="C21" s="16"/>
      <c r="D21" s="24">
        <v>28216</v>
      </c>
      <c r="E21" s="16"/>
      <c r="F21" s="16">
        <f>-295365+B21</f>
        <v>-591452</v>
      </c>
      <c r="G21" s="17"/>
      <c r="H21" s="24">
        <v>-420775</v>
      </c>
    </row>
    <row r="22" spans="2:8" ht="15" customHeight="1">
      <c r="B22" s="2"/>
      <c r="C22" s="16"/>
      <c r="D22" s="16"/>
      <c r="E22" s="16"/>
      <c r="G22" s="17"/>
      <c r="H22" s="16"/>
    </row>
    <row r="23" spans="1:8" ht="15" customHeight="1">
      <c r="A23" s="3" t="s">
        <v>30</v>
      </c>
      <c r="B23" s="15">
        <v>85998</v>
      </c>
      <c r="C23" s="16"/>
      <c r="D23" s="24">
        <v>21589</v>
      </c>
      <c r="E23" s="16"/>
      <c r="F23" s="16">
        <f>111463+B23</f>
        <v>197461</v>
      </c>
      <c r="H23" s="24">
        <v>64130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v>87092</v>
      </c>
      <c r="C25" s="16"/>
      <c r="D25" s="24">
        <v>139615</v>
      </c>
      <c r="E25" s="16"/>
      <c r="F25" s="16">
        <f>180137+B25</f>
        <v>267229</v>
      </c>
      <c r="G25" s="17"/>
      <c r="H25" s="24">
        <v>414076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1893790</v>
      </c>
      <c r="C27" s="16"/>
      <c r="D27" s="16">
        <f>SUM(D19:D26)</f>
        <v>3341949</v>
      </c>
      <c r="E27" s="16"/>
      <c r="F27" s="16">
        <f>SUM(F19:F26)</f>
        <v>6008510</v>
      </c>
      <c r="G27" s="17"/>
      <c r="H27" s="16">
        <f>SUM(H19:H26)</f>
        <v>10298145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v>215930</v>
      </c>
      <c r="C29" s="10"/>
      <c r="D29" s="24">
        <v>-890701</v>
      </c>
      <c r="E29" s="10"/>
      <c r="F29" s="16">
        <f>-1505036+B29</f>
        <v>-1289106</v>
      </c>
      <c r="H29" s="24">
        <v>-2985161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83</v>
      </c>
      <c r="B31" s="15">
        <f>+B27+B29-1</f>
        <v>2109719</v>
      </c>
      <c r="C31" s="10"/>
      <c r="D31" s="24">
        <f>+D27+D29</f>
        <v>2451248</v>
      </c>
      <c r="E31" s="10"/>
      <c r="F31" s="19">
        <f>+F27+F29</f>
        <v>4719404</v>
      </c>
      <c r="H31" s="19">
        <f>+H27+H29</f>
        <v>7312984</v>
      </c>
    </row>
    <row r="32" spans="1:8" ht="15" customHeight="1">
      <c r="A32" s="3" t="s">
        <v>81</v>
      </c>
      <c r="B32" s="2"/>
      <c r="C32" s="10"/>
      <c r="D32" s="10"/>
      <c r="E32" s="10"/>
      <c r="F32" s="10"/>
      <c r="H32" s="10"/>
    </row>
    <row r="33" spans="1:8" ht="15" customHeight="1">
      <c r="A33" s="3" t="s">
        <v>89</v>
      </c>
      <c r="B33" s="16">
        <v>3562</v>
      </c>
      <c r="C33" s="16"/>
      <c r="D33" s="24">
        <v>38184</v>
      </c>
      <c r="E33" s="16"/>
      <c r="F33" s="16">
        <f>1346+B33</f>
        <v>4908</v>
      </c>
      <c r="G33" s="17"/>
      <c r="H33" s="24">
        <v>50108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2113282</v>
      </c>
      <c r="C35" s="16"/>
      <c r="D35" s="59">
        <f>+D31+D33</f>
        <v>2489432</v>
      </c>
      <c r="E35" s="16"/>
      <c r="F35" s="59">
        <f>+F31+F33</f>
        <v>4724312</v>
      </c>
      <c r="G35" s="17"/>
      <c r="H35" s="59">
        <f>+H31+H33</f>
        <v>7363092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+B35/92699600*100</f>
        <v>2.2797099448109805</v>
      </c>
      <c r="C37" s="16"/>
      <c r="D37" s="60">
        <f>+D35/88090163*100</f>
        <v>2.826004533559553</v>
      </c>
      <c r="E37" s="16"/>
      <c r="F37" s="60">
        <f>+F35/92699600*100</f>
        <v>5.096367190365438</v>
      </c>
      <c r="G37" s="17"/>
      <c r="H37" s="60">
        <f>+H35/86416061*100</f>
        <v>8.52051333374244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+B35/92699600*100</f>
        <v>2.2797099448109805</v>
      </c>
      <c r="C39" s="24"/>
      <c r="D39" s="60">
        <f>+D35/88090163*100</f>
        <v>2.826004533559553</v>
      </c>
      <c r="E39" s="24"/>
      <c r="F39" s="60">
        <f>+F35/92699600*100</f>
        <v>5.096367190365438</v>
      </c>
      <c r="G39" s="25"/>
      <c r="H39" s="60">
        <f>+H35/86416061*100</f>
        <v>8.52051333374244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70"/>
      <c r="C41" s="24"/>
      <c r="E41" s="24"/>
      <c r="F41" s="24"/>
      <c r="G41" s="25"/>
      <c r="H41" s="24"/>
    </row>
    <row r="42" spans="1:8" s="7" customFormat="1" ht="15" customHeight="1">
      <c r="A42" s="11"/>
      <c r="B42" s="70"/>
      <c r="C42" s="24"/>
      <c r="E42" s="24"/>
      <c r="F42" s="24"/>
      <c r="G42" s="25"/>
      <c r="H42" s="24"/>
    </row>
    <row r="43" spans="2:8" ht="15" customHeight="1">
      <c r="B43" s="1"/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87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101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workbookViewId="0" topLeftCell="A31">
      <selection activeCell="G51" sqref="G51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33203125" style="3" customWidth="1"/>
    <col min="8" max="8" width="3.83203125" style="3" customWidth="1"/>
    <col min="9" max="9" width="16.83203125" style="3" hidden="1" customWidth="1"/>
    <col min="10" max="10" width="16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109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100</v>
      </c>
      <c r="H6" s="9"/>
      <c r="I6" s="41" t="s">
        <v>73</v>
      </c>
      <c r="J6" s="37">
        <v>2003</v>
      </c>
    </row>
    <row r="7" spans="1:10" ht="15" customHeight="1">
      <c r="A7" s="2"/>
      <c r="B7" s="28"/>
      <c r="C7" s="28"/>
      <c r="D7" s="8"/>
      <c r="E7" s="7"/>
      <c r="G7" s="41" t="s">
        <v>114</v>
      </c>
      <c r="H7" s="9"/>
      <c r="I7" s="41"/>
      <c r="J7" s="37" t="s">
        <v>115</v>
      </c>
    </row>
    <row r="8" spans="1:10" ht="15" customHeight="1">
      <c r="A8" s="2"/>
      <c r="B8" s="28"/>
      <c r="C8" s="28"/>
      <c r="D8" s="8"/>
      <c r="E8" s="7"/>
      <c r="G8" s="41" t="s">
        <v>93</v>
      </c>
      <c r="H8" s="9"/>
      <c r="I8" s="41"/>
      <c r="J8" s="37" t="s">
        <v>94</v>
      </c>
    </row>
    <row r="9" spans="1:10" ht="15" customHeight="1">
      <c r="A9" s="2"/>
      <c r="B9" s="28"/>
      <c r="C9" s="28"/>
      <c r="D9" s="8"/>
      <c r="E9" s="7"/>
      <c r="G9" s="41" t="s">
        <v>113</v>
      </c>
      <c r="H9" s="9"/>
      <c r="I9" s="41"/>
      <c r="J9" s="50" t="s">
        <v>113</v>
      </c>
    </row>
    <row r="10" spans="1:10" s="10" customFormat="1" ht="15" customHeight="1">
      <c r="A10" s="2"/>
      <c r="B10" s="11"/>
      <c r="C10" s="11"/>
      <c r="D10" s="8"/>
      <c r="E10" s="11"/>
      <c r="G10" s="6" t="s">
        <v>52</v>
      </c>
      <c r="H10" s="9"/>
      <c r="I10" s="6" t="s">
        <v>52</v>
      </c>
      <c r="J10" s="37" t="s">
        <v>52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46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32</v>
      </c>
      <c r="D14" s="24"/>
      <c r="E14" s="24"/>
      <c r="G14" s="24">
        <f>+PLQRT!F27</f>
        <v>6008510</v>
      </c>
      <c r="H14" s="25"/>
      <c r="I14" s="24">
        <v>24989795</v>
      </c>
      <c r="J14" s="25">
        <v>10298145</v>
      </c>
    </row>
    <row r="15" spans="1:10" s="7" customFormat="1" ht="15" customHeight="1">
      <c r="A15" s="9"/>
      <c r="B15" s="7" t="s">
        <v>47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72</v>
      </c>
      <c r="D16" s="24"/>
      <c r="E16" s="24"/>
      <c r="G16" s="24">
        <v>-2982394</v>
      </c>
      <c r="H16" s="25"/>
      <c r="I16" s="24">
        <v>-20371979</v>
      </c>
      <c r="J16" s="25">
        <v>-7963783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92</v>
      </c>
      <c r="D18" s="24"/>
      <c r="E18" s="24"/>
      <c r="G18" s="24">
        <f>SUM(G14:G17)</f>
        <v>3026116</v>
      </c>
      <c r="H18" s="25"/>
      <c r="I18" s="24">
        <f>SUM(I14:I17)</f>
        <v>4617816</v>
      </c>
      <c r="J18" s="25">
        <f>SUM(J14:J17)</f>
        <v>2334362</v>
      </c>
    </row>
    <row r="19" spans="2:10" s="7" customFormat="1" ht="15" customHeight="1">
      <c r="B19" s="7" t="s">
        <v>68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48</v>
      </c>
      <c r="D20" s="24"/>
      <c r="E20" s="11"/>
      <c r="G20" s="24">
        <v>-3321539</v>
      </c>
      <c r="I20" s="24">
        <v>-17760614</v>
      </c>
      <c r="J20" s="25">
        <v>-2397413</v>
      </c>
    </row>
    <row r="21" spans="1:10" s="7" customFormat="1" ht="15" customHeight="1">
      <c r="A21" s="9"/>
      <c r="C21" s="7" t="s">
        <v>49</v>
      </c>
      <c r="D21" s="11"/>
      <c r="E21" s="11"/>
      <c r="G21" s="21">
        <v>-10256304</v>
      </c>
      <c r="I21" s="21">
        <v>6878808</v>
      </c>
      <c r="J21" s="67">
        <v>6550477</v>
      </c>
    </row>
    <row r="22" spans="1:10" s="7" customFormat="1" ht="15" customHeight="1">
      <c r="A22" s="9"/>
      <c r="D22" s="11"/>
      <c r="E22" s="11"/>
      <c r="G22" s="24">
        <f>SUM(G18:G21)</f>
        <v>-10551727</v>
      </c>
      <c r="I22" s="54">
        <f>SUM(I18:I21)</f>
        <v>-6263990</v>
      </c>
      <c r="J22" s="25">
        <f>SUM(J18:J21)</f>
        <v>6487426</v>
      </c>
    </row>
    <row r="23" spans="1:10" s="7" customFormat="1" ht="15" customHeight="1">
      <c r="A23" s="9"/>
      <c r="C23" s="7" t="s">
        <v>64</v>
      </c>
      <c r="D23" s="24"/>
      <c r="E23" s="24"/>
      <c r="G23" s="24">
        <v>-698483</v>
      </c>
      <c r="H23" s="25"/>
      <c r="I23" s="24">
        <v>-489851</v>
      </c>
      <c r="J23" s="25">
        <v>-457657</v>
      </c>
    </row>
    <row r="24" spans="1:10" s="7" customFormat="1" ht="15" customHeight="1">
      <c r="A24" s="9"/>
      <c r="C24" s="7" t="s">
        <v>96</v>
      </c>
      <c r="D24" s="24"/>
      <c r="E24" s="24"/>
      <c r="G24" s="24">
        <v>197461</v>
      </c>
      <c r="H24" s="25"/>
      <c r="I24" s="24"/>
      <c r="J24" s="25">
        <v>0</v>
      </c>
    </row>
    <row r="25" spans="1:10" s="7" customFormat="1" ht="15" customHeight="1">
      <c r="A25" s="9"/>
      <c r="C25" s="7" t="s">
        <v>65</v>
      </c>
      <c r="D25" s="24"/>
      <c r="E25" s="24"/>
      <c r="G25" s="21">
        <v>-2690330</v>
      </c>
      <c r="H25" s="25"/>
      <c r="I25" s="24">
        <v>-8951934</v>
      </c>
      <c r="J25" s="25">
        <v>-7404533</v>
      </c>
    </row>
    <row r="26" spans="1:10" s="7" customFormat="1" ht="15" customHeight="1" thickBot="1">
      <c r="A26" s="9"/>
      <c r="B26" s="7" t="s">
        <v>104</v>
      </c>
      <c r="D26" s="24"/>
      <c r="E26" s="11"/>
      <c r="G26" s="57">
        <f>SUM(G22:G25)</f>
        <v>-13743079</v>
      </c>
      <c r="I26" s="57">
        <f>SUM(I22:I25)</f>
        <v>-15705775</v>
      </c>
      <c r="J26" s="31">
        <f>SUM(J22:J25)</f>
        <v>-1374764</v>
      </c>
    </row>
    <row r="27" spans="1:10" s="7" customFormat="1" ht="15" customHeight="1" thickTop="1">
      <c r="A27" s="38"/>
      <c r="D27" s="11"/>
      <c r="E27" s="11"/>
      <c r="G27" s="11"/>
      <c r="I27" s="11"/>
      <c r="J27" s="25"/>
    </row>
    <row r="28" spans="1:10" s="7" customFormat="1" ht="15" customHeight="1">
      <c r="A28" s="55" t="s">
        <v>50</v>
      </c>
      <c r="D28" s="24"/>
      <c r="E28" s="24"/>
      <c r="G28" s="24"/>
      <c r="H28" s="25"/>
      <c r="I28" s="24"/>
      <c r="J28" s="25"/>
    </row>
    <row r="29" spans="1:10" s="7" customFormat="1" ht="15" customHeight="1">
      <c r="A29" s="9"/>
      <c r="D29" s="24"/>
      <c r="E29" s="24"/>
      <c r="G29" s="24"/>
      <c r="H29" s="25"/>
      <c r="I29" s="24"/>
      <c r="J29" s="25"/>
    </row>
    <row r="30" spans="1:10" s="7" customFormat="1" ht="15" customHeight="1" thickBot="1">
      <c r="A30" s="9"/>
      <c r="B30" s="7" t="s">
        <v>97</v>
      </c>
      <c r="D30" s="24"/>
      <c r="E30" s="24"/>
      <c r="G30" s="23">
        <v>-11338042</v>
      </c>
      <c r="H30" s="25"/>
      <c r="I30" s="23">
        <v>-6702912</v>
      </c>
      <c r="J30" s="71">
        <v>-9013367</v>
      </c>
    </row>
    <row r="31" spans="1:10" s="7" customFormat="1" ht="15" customHeight="1" thickTop="1">
      <c r="A31" s="38"/>
      <c r="D31" s="24"/>
      <c r="E31" s="24"/>
      <c r="G31" s="24"/>
      <c r="H31" s="25"/>
      <c r="I31" s="24"/>
      <c r="J31" s="25"/>
    </row>
    <row r="32" spans="1:10" s="7" customFormat="1" ht="15" customHeight="1">
      <c r="A32" s="47" t="s">
        <v>51</v>
      </c>
      <c r="D32" s="24"/>
      <c r="E32" s="24"/>
      <c r="G32" s="24"/>
      <c r="H32" s="25"/>
      <c r="I32" s="24"/>
      <c r="J32" s="25"/>
    </row>
    <row r="33" spans="1:10" s="7" customFormat="1" ht="15" customHeight="1">
      <c r="A33" s="9"/>
      <c r="D33" s="24"/>
      <c r="E33" s="24"/>
      <c r="G33" s="24"/>
      <c r="H33" s="25"/>
      <c r="I33" s="24"/>
      <c r="J33" s="25"/>
    </row>
    <row r="34" spans="2:10" s="7" customFormat="1" ht="15" customHeight="1" thickBot="1">
      <c r="B34" s="55" t="s">
        <v>103</v>
      </c>
      <c r="D34" s="24"/>
      <c r="E34" s="24"/>
      <c r="G34" s="23">
        <v>-4581285</v>
      </c>
      <c r="H34" s="25"/>
      <c r="I34" s="23">
        <v>1525514</v>
      </c>
      <c r="J34" s="71">
        <v>2806511</v>
      </c>
    </row>
    <row r="35" spans="1:10" s="7" customFormat="1" ht="15" customHeight="1" thickTop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9"/>
      <c r="D36" s="24"/>
      <c r="E36" s="24"/>
      <c r="G36" s="24"/>
      <c r="H36" s="25"/>
      <c r="I36" s="24"/>
      <c r="J36" s="25"/>
    </row>
    <row r="37" spans="1:10" s="7" customFormat="1" ht="15" customHeight="1">
      <c r="A37" s="55" t="s">
        <v>84</v>
      </c>
      <c r="D37" s="24"/>
      <c r="E37" s="24"/>
      <c r="G37" s="24">
        <f>+G26+G30+G34</f>
        <v>-29662406</v>
      </c>
      <c r="H37" s="24"/>
      <c r="I37" s="24">
        <f>+I26+I30+I34</f>
        <v>-20883173</v>
      </c>
      <c r="J37" s="24">
        <f>+J26+J30+J34</f>
        <v>-7581620</v>
      </c>
    </row>
    <row r="38" spans="1:10" s="7" customFormat="1" ht="15" customHeight="1">
      <c r="A38" s="55"/>
      <c r="D38" s="24"/>
      <c r="E38" s="24"/>
      <c r="G38" s="24"/>
      <c r="H38" s="25"/>
      <c r="I38" s="24"/>
      <c r="J38" s="25"/>
    </row>
    <row r="39" spans="1:10" s="7" customFormat="1" ht="15" customHeight="1">
      <c r="A39" s="47" t="s">
        <v>85</v>
      </c>
      <c r="D39" s="24"/>
      <c r="E39" s="24"/>
      <c r="G39" s="24">
        <v>17964590</v>
      </c>
      <c r="H39" s="25"/>
      <c r="I39" s="24">
        <v>22938975</v>
      </c>
      <c r="J39" s="25">
        <v>2055802</v>
      </c>
    </row>
    <row r="40" spans="1:10" s="7" customFormat="1" ht="15" customHeight="1">
      <c r="A40" s="38"/>
      <c r="D40" s="24"/>
      <c r="E40" s="24"/>
      <c r="G40" s="24"/>
      <c r="H40" s="25"/>
      <c r="I40" s="24"/>
      <c r="J40" s="25"/>
    </row>
    <row r="41" spans="1:10" s="7" customFormat="1" ht="15" customHeight="1" thickBot="1">
      <c r="A41" s="47" t="s">
        <v>86</v>
      </c>
      <c r="D41" s="24"/>
      <c r="E41" s="24"/>
      <c r="G41" s="59">
        <f>SUM(G37:G39)</f>
        <v>-11697816</v>
      </c>
      <c r="H41" s="24"/>
      <c r="I41" s="59">
        <f>SUM(I37:I39)</f>
        <v>2055802</v>
      </c>
      <c r="J41" s="59">
        <f>SUM(J37:J39)</f>
        <v>-5525818</v>
      </c>
    </row>
    <row r="42" spans="1:10" s="7" customFormat="1" ht="15" customHeight="1" thickTop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24"/>
      <c r="E43" s="24"/>
      <c r="G43" s="24"/>
      <c r="H43" s="25"/>
      <c r="I43" s="24"/>
      <c r="J43" s="25"/>
    </row>
    <row r="44" spans="1:10" s="7" customFormat="1" ht="15" customHeight="1">
      <c r="A44" s="9"/>
      <c r="D44" s="44"/>
      <c r="G44" s="45"/>
      <c r="I44" s="46"/>
      <c r="J44" s="25"/>
    </row>
    <row r="45" spans="1:10" s="7" customFormat="1" ht="15" customHeight="1">
      <c r="A45" s="7" t="s">
        <v>71</v>
      </c>
      <c r="G45" s="9"/>
      <c r="J45" s="25"/>
    </row>
    <row r="46" spans="1:10" s="7" customFormat="1" ht="15" customHeight="1">
      <c r="A46" s="7" t="s">
        <v>102</v>
      </c>
      <c r="G46" s="9"/>
      <c r="J46" s="25"/>
    </row>
    <row r="47" spans="1:10" s="7" customFormat="1" ht="15" customHeight="1">
      <c r="A47" s="9"/>
      <c r="D47" s="44"/>
      <c r="G47" s="44"/>
      <c r="I47" s="46"/>
      <c r="J47" s="25"/>
    </row>
    <row r="48" spans="1:10" s="7" customFormat="1" ht="15" customHeight="1">
      <c r="A48" s="9"/>
      <c r="J48" s="25"/>
    </row>
    <row r="49" spans="1:10" s="7" customFormat="1" ht="15" customHeight="1">
      <c r="A49" s="9"/>
      <c r="B49" s="47"/>
      <c r="C49" s="47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pans="1:10" s="7" customFormat="1" ht="15" customHeight="1">
      <c r="A52" s="9"/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>
      <c r="J1543" s="25"/>
    </row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  <row r="2772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mychan</cp:lastModifiedBy>
  <cp:lastPrinted>2004-11-09T06:27:40Z</cp:lastPrinted>
  <dcterms:created xsi:type="dcterms:W3CDTF">1999-09-28T08:02:16Z</dcterms:created>
  <dcterms:modified xsi:type="dcterms:W3CDTF">2004-11-09T06:27:43Z</dcterms:modified>
  <cp:category/>
  <cp:version/>
  <cp:contentType/>
  <cp:contentStatus/>
</cp:coreProperties>
</file>